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 activeTab="2"/>
  </bookViews>
  <sheets>
    <sheet name="遭遇难度计算" sheetId="1" r:id="rId1"/>
    <sheet name="属性计算" sheetId="3" r:id="rId2"/>
    <sheet name="造物素材计算" sheetId="4" r:id="rId3"/>
    <sheet name="后台计算" sheetId="2" r:id="rId4"/>
  </sheets>
  <externalReferences>
    <externalReference r:id="rId5"/>
  </externalReferences>
  <definedNames>
    <definedName name="冰封诅咒">[1]图表!$B$244</definedName>
    <definedName name="不死生物">[1]图表!$I$2:$I$6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<sst xmlns="http://schemas.openxmlformats.org/spreadsheetml/2006/main" count="148" uniqueCount="120">
  <si>
    <t>遭遇难度计算器</t>
  </si>
  <si>
    <t>怪物团队</t>
  </si>
  <si>
    <t>玩家团队</t>
  </si>
  <si>
    <t>怪物</t>
  </si>
  <si>
    <t>挑战等级（cr）</t>
  </si>
  <si>
    <t>出处</t>
  </si>
  <si>
    <t>数量</t>
  </si>
  <si>
    <t>玩家等级</t>
  </si>
  <si>
    <t>怪物种类1</t>
  </si>
  <si>
    <t>5z</t>
  </si>
  <si>
    <t>人数</t>
  </si>
  <si>
    <t>怪物种类2</t>
  </si>
  <si>
    <t>操作水平</t>
  </si>
  <si>
    <t>懵懂新手</t>
  </si>
  <si>
    <t>怪物种类3</t>
  </si>
  <si>
    <t>是否搭配合理</t>
  </si>
  <si>
    <t>基本合格</t>
  </si>
  <si>
    <t>怪物种类4</t>
  </si>
  <si>
    <t>万色卷轴</t>
  </si>
  <si>
    <t>是否提前准备</t>
  </si>
  <si>
    <t>有上buff时间</t>
  </si>
  <si>
    <t>怪物团队总分</t>
  </si>
  <si>
    <t>是否状态完善</t>
  </si>
  <si>
    <t>资源充足</t>
  </si>
  <si>
    <t>难度评语</t>
  </si>
  <si>
    <t>玩家团队总分</t>
  </si>
  <si>
    <t>如何使用遭遇难度计算器？
1、白色格填入数字，蓝色格选择下拉框，不要修改绿色格，不要修改“后台计算”工作表。
2、cr1/2写作0.5，cr1/4写作0.25，cr1/8写作0.125。不要用分数表示。
3、对比遭遇难度总分、玩家团队总分。
4、涉及cr20以上的怪物，或是怪物总数超过10个，误差会较大。</t>
  </si>
  <si>
    <t>购点计算器</t>
  </si>
  <si>
    <t>属性提升</t>
  </si>
  <si>
    <t>属性值</t>
  </si>
  <si>
    <t>调整值</t>
  </si>
  <si>
    <t>花费点数</t>
  </si>
  <si>
    <t>初始值</t>
  </si>
  <si>
    <t>升级</t>
  </si>
  <si>
    <t>专长</t>
  </si>
  <si>
    <t>物品</t>
  </si>
  <si>
    <t>最终结果</t>
  </si>
  <si>
    <t>力量</t>
  </si>
  <si>
    <t>敏捷</t>
  </si>
  <si>
    <t>体质</t>
  </si>
  <si>
    <t>智力</t>
  </si>
  <si>
    <t>感知</t>
  </si>
  <si>
    <t>总和</t>
  </si>
  <si>
    <t>1、将属性分配到偶数比较有利，不会浪费点数。
2、默认有一项主要属性和四项次要属性。每3级，主要属性+1；每5级，次要属性+1。
3、常规属性上限是24，只有少数方法能突破24。</t>
  </si>
  <si>
    <t>购点选项</t>
  </si>
  <si>
    <t>buy购点法</t>
  </si>
  <si>
    <t>提示</t>
  </si>
  <si>
    <t>物品素材计算器</t>
  </si>
  <si>
    <t>物品种类</t>
  </si>
  <si>
    <t>价格</t>
  </si>
  <si>
    <t>无机素材</t>
  </si>
  <si>
    <t>有机素材</t>
  </si>
  <si>
    <t>魔晶</t>
  </si>
  <si>
    <t>工艺费用</t>
  </si>
  <si>
    <t>卷轴</t>
  </si>
  <si>
    <t>怪物素材计算器</t>
  </si>
  <si>
    <t>生物类型</t>
  </si>
  <si>
    <t>怪物等级</t>
  </si>
  <si>
    <t>怪物数量</t>
  </si>
  <si>
    <t>泥怪</t>
  </si>
  <si>
    <t>5e怪物</t>
  </si>
  <si>
    <t>个体分值</t>
  </si>
  <si>
    <t>5z怪物</t>
  </si>
  <si>
    <t>万色怪物</t>
  </si>
  <si>
    <t>复制一遍</t>
  </si>
  <si>
    <t>挑战等级</t>
  </si>
  <si>
    <t>个体战斗力分值</t>
  </si>
  <si>
    <t>先求得各单位分值的平方根，求和，最后平方</t>
  </si>
  <si>
    <t>单人团队</t>
  </si>
  <si>
    <t>战斗力系数</t>
  </si>
  <si>
    <t>总分</t>
  </si>
  <si>
    <t>怪物/玩家分值比</t>
  </si>
  <si>
    <t>评语</t>
  </si>
  <si>
    <t>》2</t>
  </si>
  <si>
    <t>差距悬殊，不可战胜，求生为上</t>
  </si>
  <si>
    <t>《2</t>
  </si>
  <si>
    <t>胜算渺茫，需奇迹或完美策略</t>
  </si>
  <si>
    <t>《1.33</t>
  </si>
  <si>
    <t>优势在敌，但有一线胜机</t>
  </si>
  <si>
    <t>《1</t>
  </si>
  <si>
    <t>胜负难料，取决于临场发挥</t>
  </si>
  <si>
    <t>《0.75</t>
  </si>
  <si>
    <t>优势在我，但不可轻敌</t>
  </si>
  <si>
    <t>《0.5</t>
  </si>
  <si>
    <t>稳操胜券，注意减少损耗</t>
  </si>
  <si>
    <t>《0.25</t>
  </si>
  <si>
    <t>毫无悬念的清理</t>
  </si>
  <si>
    <r>
      <rPr>
        <sz val="12"/>
        <color theme="1"/>
        <rFont val="宋体"/>
        <charset val="134"/>
      </rPr>
      <t>无机素材</t>
    </r>
  </si>
  <si>
    <r>
      <rPr>
        <sz val="12"/>
        <color theme="1"/>
        <rFont val="宋体"/>
        <charset val="134"/>
      </rPr>
      <t>有机素材</t>
    </r>
  </si>
  <si>
    <r>
      <rPr>
        <sz val="12"/>
        <color theme="1"/>
        <rFont val="宋体"/>
        <charset val="134"/>
      </rPr>
      <t>魔晶素材</t>
    </r>
  </si>
  <si>
    <r>
      <rPr>
        <sz val="12"/>
        <color theme="1"/>
        <rFont val="宋体"/>
        <charset val="134"/>
      </rPr>
      <t>工艺费用</t>
    </r>
  </si>
  <si>
    <r>
      <rPr>
        <sz val="12"/>
        <color theme="1"/>
        <rFont val="宋体"/>
        <charset val="134"/>
      </rPr>
      <t>生物类型</t>
    </r>
  </si>
  <si>
    <r>
      <rPr>
        <sz val="12"/>
        <color theme="1"/>
        <rFont val="宋体"/>
        <charset val="134"/>
      </rPr>
      <t>无机素材系数</t>
    </r>
  </si>
  <si>
    <r>
      <rPr>
        <sz val="12"/>
        <color theme="1"/>
        <rFont val="宋体"/>
        <charset val="134"/>
      </rPr>
      <t>有机素材系数</t>
    </r>
  </si>
  <si>
    <r>
      <rPr>
        <sz val="12"/>
        <color theme="1"/>
        <rFont val="宋体"/>
        <charset val="134"/>
      </rPr>
      <t>魔晶素材系数</t>
    </r>
  </si>
  <si>
    <r>
      <rPr>
        <sz val="12"/>
        <color theme="1"/>
        <rFont val="宋体"/>
        <charset val="134"/>
      </rPr>
      <t>魔药</t>
    </r>
  </si>
  <si>
    <r>
      <rPr>
        <sz val="12"/>
        <color theme="1"/>
        <rFont val="宋体"/>
        <charset val="134"/>
      </rPr>
      <t>异怪</t>
    </r>
  </si>
  <si>
    <r>
      <rPr>
        <sz val="12"/>
        <color theme="1"/>
        <rFont val="宋体"/>
        <charset val="134"/>
      </rPr>
      <t>卷轴</t>
    </r>
  </si>
  <si>
    <r>
      <rPr>
        <sz val="12"/>
        <color theme="1"/>
        <rFont val="宋体"/>
        <charset val="134"/>
      </rPr>
      <t>野兽</t>
    </r>
  </si>
  <si>
    <r>
      <rPr>
        <sz val="12"/>
        <color theme="1"/>
        <rFont val="宋体"/>
        <charset val="134"/>
      </rPr>
      <t>法器</t>
    </r>
  </si>
  <si>
    <r>
      <rPr>
        <sz val="12"/>
        <color theme="1"/>
        <rFont val="宋体"/>
        <charset val="134"/>
      </rPr>
      <t>植物</t>
    </r>
  </si>
  <si>
    <r>
      <rPr>
        <sz val="12"/>
        <color theme="1"/>
        <rFont val="宋体"/>
        <charset val="134"/>
      </rPr>
      <t>武器</t>
    </r>
  </si>
  <si>
    <r>
      <rPr>
        <sz val="12"/>
        <color theme="1"/>
        <rFont val="宋体"/>
        <charset val="134"/>
      </rPr>
      <t>天界生物</t>
    </r>
  </si>
  <si>
    <r>
      <rPr>
        <sz val="12"/>
        <color theme="1"/>
        <rFont val="宋体"/>
        <charset val="134"/>
      </rPr>
      <t>护甲（布甲、皮甲、镶钉皮甲、蛛丝衣、藤甲、金竹甲、龙龟铠、木制盾牌）</t>
    </r>
  </si>
  <si>
    <r>
      <rPr>
        <sz val="12"/>
        <color theme="1"/>
        <rFont val="宋体"/>
        <charset val="134"/>
      </rPr>
      <t>构装生物</t>
    </r>
  </si>
  <si>
    <r>
      <rPr>
        <sz val="12"/>
        <color theme="1"/>
        <rFont val="宋体"/>
        <charset val="134"/>
      </rPr>
      <t>护甲（链甲衫、鳞甲、半身板甲、链甲、板条甲、板甲、金属盾牌）</t>
    </r>
  </si>
  <si>
    <r>
      <rPr>
        <sz val="12"/>
        <color theme="1"/>
        <rFont val="宋体"/>
        <charset val="134"/>
      </rPr>
      <t>不死生物</t>
    </r>
  </si>
  <si>
    <r>
      <rPr>
        <sz val="12"/>
        <color theme="1"/>
        <rFont val="宋体"/>
        <charset val="134"/>
      </rPr>
      <t>服饰（手套、护腿、斗篷、外套、帽子、鞋子）</t>
    </r>
  </si>
  <si>
    <r>
      <rPr>
        <sz val="12"/>
        <color theme="1"/>
        <rFont val="宋体"/>
        <charset val="134"/>
      </rPr>
      <t>龙类</t>
    </r>
  </si>
  <si>
    <r>
      <rPr>
        <sz val="12"/>
        <color theme="1"/>
        <rFont val="宋体"/>
        <charset val="134"/>
      </rPr>
      <t>服饰（护符、腰带、头饰、眼镜、项链、戒指）</t>
    </r>
  </si>
  <si>
    <r>
      <rPr>
        <sz val="12"/>
        <color theme="1"/>
        <rFont val="宋体"/>
        <charset val="134"/>
      </rPr>
      <t>元素生物</t>
    </r>
  </si>
  <si>
    <r>
      <rPr>
        <sz val="12"/>
        <color theme="1"/>
        <rFont val="宋体"/>
        <charset val="134"/>
      </rPr>
      <t>奇物</t>
    </r>
  </si>
  <si>
    <r>
      <rPr>
        <sz val="12"/>
        <color theme="1"/>
        <rFont val="宋体"/>
        <charset val="134"/>
      </rPr>
      <t>精类</t>
    </r>
  </si>
  <si>
    <r>
      <rPr>
        <sz val="12"/>
        <color theme="1"/>
        <rFont val="宋体"/>
        <charset val="134"/>
      </rPr>
      <t>攻城装置</t>
    </r>
  </si>
  <si>
    <r>
      <rPr>
        <sz val="12"/>
        <color theme="1"/>
        <rFont val="宋体"/>
        <charset val="134"/>
      </rPr>
      <t>邪魔</t>
    </r>
  </si>
  <si>
    <r>
      <rPr>
        <sz val="12"/>
        <color theme="1"/>
        <rFont val="宋体"/>
        <charset val="134"/>
      </rPr>
      <t>载具</t>
    </r>
  </si>
  <si>
    <r>
      <rPr>
        <sz val="12"/>
        <color theme="1"/>
        <rFont val="宋体"/>
        <charset val="134"/>
      </rPr>
      <t>巨人</t>
    </r>
  </si>
  <si>
    <r>
      <rPr>
        <sz val="12"/>
        <color theme="1"/>
        <rFont val="宋体"/>
        <charset val="134"/>
      </rPr>
      <t>类人生物</t>
    </r>
  </si>
  <si>
    <r>
      <rPr>
        <sz val="12"/>
        <color theme="1"/>
        <rFont val="宋体"/>
        <charset val="134"/>
      </rPr>
      <t>怪兽</t>
    </r>
  </si>
  <si>
    <r>
      <rPr>
        <sz val="12"/>
        <color theme="1"/>
        <rFont val="宋体"/>
        <charset val="134"/>
      </rPr>
      <t>泥怪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</si>
</sst>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0"/>
      <color theme="0"/>
      <name val="微软雅黑"/>
      <charset val="134"/>
    </font>
    <font>
      <sz val="10"/>
      <color theme="1"/>
      <name val="Times New Roman"/>
      <charset val="134"/>
    </font>
    <font>
      <sz val="12"/>
      <color theme="1"/>
      <name val="宋体"/>
      <charset val="134"/>
    </font>
    <font>
      <b/>
      <sz val="12"/>
      <color theme="0"/>
      <name val="微软雅黑"/>
      <charset val="134"/>
    </font>
    <font>
      <b/>
      <sz val="10"/>
      <color theme="0"/>
      <name val="微软雅黑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6" borderId="1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6">
      <alignment vertical="center"/>
    </xf>
    <xf numFmtId="0" fontId="13" fillId="0" borderId="16">
      <alignment vertical="center"/>
    </xf>
    <xf numFmtId="0" fontId="14" fillId="0" borderId="17">
      <alignment vertical="center"/>
    </xf>
    <xf numFmtId="0" fontId="14" fillId="0" borderId="0">
      <alignment vertical="center"/>
    </xf>
    <xf numFmtId="0" fontId="15" fillId="7" borderId="18">
      <alignment vertical="center"/>
    </xf>
    <xf numFmtId="0" fontId="16" fillId="8" borderId="19">
      <alignment vertical="center"/>
    </xf>
    <xf numFmtId="0" fontId="17" fillId="8" borderId="18">
      <alignment vertical="center"/>
    </xf>
    <xf numFmtId="0" fontId="18" fillId="9" borderId="20">
      <alignment vertical="center"/>
    </xf>
    <xf numFmtId="0" fontId="19" fillId="0" borderId="21">
      <alignment vertical="center"/>
    </xf>
    <xf numFmtId="0" fontId="20" fillId="0" borderId="22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4" fillId="13" borderId="0">
      <alignment vertical="center"/>
    </xf>
    <xf numFmtId="0" fontId="25" fillId="5" borderId="0">
      <alignment vertical="center"/>
    </xf>
    <xf numFmtId="0" fontId="25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5" fillId="3" borderId="0">
      <alignment vertical="center"/>
    </xf>
    <xf numFmtId="0" fontId="25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5" fillId="32" borderId="0">
      <alignment vertical="center"/>
    </xf>
    <xf numFmtId="0" fontId="25" fillId="33" borderId="0">
      <alignment vertical="center"/>
    </xf>
    <xf numFmtId="0" fontId="24" fillId="34" borderId="0">
      <alignment vertical="center"/>
    </xf>
  </cellStyleXfs>
  <cellXfs count="47">
    <xf numFmtId="0" fontId="0" fillId="0" borderId="0" xfId="0" applyAlignment="1">
      <alignment vertical="center"/>
    </xf>
    <xf numFmtId="0" fontId="1" fillId="2" borderId="0" xfId="0" applyFont="1" applyFill="1" applyBorder="1" applyAlignment="1" applyProtection="1">
      <alignment vertical="center" wrapText="1"/>
    </xf>
    <xf numFmtId="0" fontId="0" fillId="3" borderId="0" xfId="0" applyFill="1" applyBorder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justify" vertical="top" wrapText="1" indent="1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0" fillId="5" borderId="7" xfId="0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3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0" fillId="5" borderId="12" xfId="0" applyFill="1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2" borderId="7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176" fontId="6" fillId="3" borderId="7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TRPG\5z&#35268;&#21017;\&#33539;&#20363;&#35282;&#33394;&#21345;\dnd5z&#20154;&#29289;&#21345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角色"/>
      <sheetName val="主要情况"/>
      <sheetName val="职业特性"/>
      <sheetName val="装备"/>
      <sheetName val="法术"/>
      <sheetName val="战技"/>
      <sheetName val="怪物"/>
      <sheetName val="图表"/>
      <sheetName val="计算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K18" sqref="K18"/>
    </sheetView>
  </sheetViews>
  <sheetFormatPr defaultColWidth="9" defaultRowHeight="14"/>
  <cols>
    <col min="1" max="1" width="10.6363636363636" customWidth="1"/>
    <col min="2" max="2" width="14.0909090909091" customWidth="1"/>
    <col min="3" max="3" width="13.7272727272727" customWidth="1"/>
    <col min="7" max="7" width="18.5454545454545" customWidth="1"/>
    <col min="8" max="8" width="14" customWidth="1"/>
    <col min="13" max="13" width="10.5454545454545" customWidth="1"/>
  </cols>
  <sheetData>
    <row r="1" ht="16.5" spans="1:9">
      <c r="A1" s="12" t="s">
        <v>0</v>
      </c>
      <c r="B1" s="13"/>
      <c r="C1" s="13"/>
      <c r="D1" s="13"/>
      <c r="E1" s="13"/>
      <c r="F1" s="13"/>
      <c r="G1" s="13"/>
      <c r="H1" s="20"/>
    </row>
    <row r="2" ht="14.5" spans="1:9">
      <c r="A2" s="14" t="s">
        <v>1</v>
      </c>
      <c r="B2" s="38"/>
      <c r="C2" s="38"/>
      <c r="D2" s="39"/>
      <c r="E2" s="27"/>
      <c r="F2" s="27"/>
      <c r="G2" s="14" t="s">
        <v>2</v>
      </c>
      <c r="H2" s="39"/>
    </row>
    <row r="3" ht="14.5" spans="1:9">
      <c r="A3" s="15" t="s">
        <v>3</v>
      </c>
      <c r="B3" s="15" t="s">
        <v>4</v>
      </c>
      <c r="C3" s="15" t="s">
        <v>5</v>
      </c>
      <c r="D3" s="15" t="s">
        <v>6</v>
      </c>
      <c r="E3" s="27"/>
      <c r="F3" s="27"/>
      <c r="G3" s="15" t="s">
        <v>7</v>
      </c>
      <c r="H3" s="17">
        <v>10</v>
      </c>
    </row>
    <row r="4" ht="14.5" spans="1:9">
      <c r="A4" s="15" t="s">
        <v>8</v>
      </c>
      <c r="B4" s="17">
        <v>14</v>
      </c>
      <c r="C4" s="40" t="s">
        <v>9</v>
      </c>
      <c r="D4" s="17">
        <v>1</v>
      </c>
      <c r="E4" s="27"/>
      <c r="F4" s="27"/>
      <c r="G4" s="15" t="s">
        <v>10</v>
      </c>
      <c r="H4" s="17">
        <v>4</v>
      </c>
    </row>
    <row r="5" ht="14.5" spans="1:9">
      <c r="A5" s="15" t="s">
        <v>11</v>
      </c>
      <c r="B5" s="17"/>
      <c r="C5" s="40" t="s">
        <v>9</v>
      </c>
      <c r="D5" s="17">
        <v>0</v>
      </c>
      <c r="E5" s="27"/>
      <c r="F5" s="27"/>
      <c r="G5" s="15" t="s">
        <v>12</v>
      </c>
      <c r="H5" s="40" t="s">
        <v>13</v>
      </c>
    </row>
    <row r="6" ht="14.5" spans="1:9">
      <c r="A6" s="15" t="s">
        <v>14</v>
      </c>
      <c r="B6" s="17"/>
      <c r="C6" s="40" t="s">
        <v>9</v>
      </c>
      <c r="D6" s="17">
        <v>0</v>
      </c>
      <c r="E6" s="27"/>
      <c r="F6" s="27"/>
      <c r="G6" s="15" t="s">
        <v>15</v>
      </c>
      <c r="H6" s="40" t="s">
        <v>16</v>
      </c>
    </row>
    <row r="7" ht="14.5" spans="1:9">
      <c r="A7" s="15" t="s">
        <v>17</v>
      </c>
      <c r="B7" s="17"/>
      <c r="C7" s="40" t="s">
        <v>18</v>
      </c>
      <c r="D7" s="41">
        <v>0</v>
      </c>
      <c r="E7" s="27"/>
      <c r="F7" s="42"/>
      <c r="G7" s="15" t="s">
        <v>19</v>
      </c>
      <c r="H7" s="40" t="s">
        <v>20</v>
      </c>
      <c r="I7" s="3"/>
    </row>
    <row r="8" ht="14.5" spans="1:9">
      <c r="A8" s="43" t="s">
        <v>21</v>
      </c>
      <c r="B8" s="44"/>
      <c r="C8" s="45">
        <f>后台计算!J7</f>
        <v>1799.32552762135</v>
      </c>
      <c r="D8" s="45"/>
      <c r="E8" s="27"/>
      <c r="F8" s="42"/>
      <c r="G8" s="15" t="s">
        <v>22</v>
      </c>
      <c r="H8" s="40" t="s">
        <v>23</v>
      </c>
      <c r="I8" s="3"/>
    </row>
    <row r="9" ht="14.5" spans="1:9">
      <c r="A9" s="34" t="s">
        <v>24</v>
      </c>
      <c r="B9" s="35" t="str">
        <f>后台计算!L47</f>
        <v>稳操胜券，注意减少损耗</v>
      </c>
      <c r="C9" s="36"/>
      <c r="D9" s="37"/>
      <c r="E9" s="27"/>
      <c r="F9" s="42"/>
      <c r="G9" s="34" t="s">
        <v>25</v>
      </c>
      <c r="H9" s="45">
        <f>后台计算!K44</f>
        <v>6314.45012927337</v>
      </c>
      <c r="I9" s="3"/>
    </row>
    <row r="10" spans="1:9">
      <c r="F10" s="3"/>
      <c r="G10" s="3"/>
      <c r="H10" s="3"/>
      <c r="I10" s="3"/>
    </row>
    <row r="11" spans="1:9">
      <c r="A11" s="29" t="s">
        <v>26</v>
      </c>
      <c r="B11" s="29"/>
      <c r="C11" s="29"/>
      <c r="D11" s="29"/>
      <c r="E11" s="29"/>
      <c r="F11" s="29"/>
      <c r="G11" s="29"/>
      <c r="H11" s="29"/>
    </row>
    <row r="12" spans="1:9">
      <c r="A12" s="29"/>
      <c r="B12" s="29"/>
      <c r="C12" s="29"/>
      <c r="D12" s="29"/>
      <c r="E12" s="29"/>
      <c r="F12" s="29"/>
      <c r="G12" s="29"/>
      <c r="H12" s="29"/>
    </row>
    <row r="13" spans="1:9">
      <c r="A13" s="29"/>
      <c r="B13" s="29"/>
      <c r="C13" s="29"/>
      <c r="D13" s="29"/>
      <c r="E13" s="29"/>
      <c r="F13" s="29"/>
      <c r="G13" s="29"/>
      <c r="H13" s="29"/>
    </row>
    <row r="14" spans="1:9">
      <c r="A14" s="29"/>
      <c r="B14" s="29"/>
      <c r="C14" s="29"/>
      <c r="D14" s="29"/>
      <c r="E14" s="29"/>
      <c r="F14" s="29"/>
      <c r="G14" s="29"/>
      <c r="H14" s="29"/>
    </row>
    <row r="15" spans="1:9">
      <c r="A15" s="29"/>
      <c r="B15" s="29"/>
      <c r="C15" s="29"/>
      <c r="D15" s="29"/>
      <c r="E15" s="29"/>
      <c r="F15" s="29"/>
      <c r="G15" s="29"/>
      <c r="H15" s="29"/>
    </row>
    <row r="16" spans="1:9">
      <c r="A16" s="29"/>
      <c r="B16" s="29"/>
      <c r="C16" s="29"/>
      <c r="D16" s="29"/>
      <c r="E16" s="29"/>
      <c r="F16" s="29"/>
      <c r="G16" s="29"/>
      <c r="H16" s="29"/>
    </row>
    <row r="17" spans="3:7">
      <c r="C17" s="46"/>
      <c r="D17" s="46"/>
      <c r="E17" s="46"/>
      <c r="F17" s="46"/>
      <c r="G17" s="46"/>
    </row>
    <row r="18" spans="3:7">
      <c r="C18" s="46"/>
      <c r="D18" s="46"/>
      <c r="E18" s="46"/>
      <c r="F18" s="46"/>
      <c r="G18" s="46"/>
    </row>
    <row r="19" spans="3:7">
      <c r="C19" s="46"/>
      <c r="D19" s="46"/>
      <c r="E19" s="46"/>
      <c r="F19" s="46"/>
      <c r="G19" s="46"/>
    </row>
    <row r="20" ht="11" customHeight="1" spans="3:7">
      <c r="C20" s="46"/>
      <c r="D20" s="46"/>
      <c r="E20" s="46"/>
      <c r="F20" s="46"/>
      <c r="G20" s="46"/>
    </row>
    <row r="21" spans="3:7">
      <c r="C21" s="46"/>
      <c r="D21" s="46"/>
      <c r="E21" s="46"/>
      <c r="F21" s="46"/>
      <c r="G21" s="46"/>
    </row>
    <row r="22" spans="3:7">
      <c r="C22" s="46"/>
      <c r="D22" s="46"/>
      <c r="E22" s="46"/>
      <c r="F22" s="46"/>
      <c r="G22" s="46"/>
    </row>
    <row r="23" spans="3:7">
      <c r="C23" s="46"/>
      <c r="D23" s="46"/>
      <c r="E23" s="46"/>
      <c r="F23" s="46"/>
      <c r="G23" s="46"/>
    </row>
    <row r="24" spans="3:7">
      <c r="C24" s="46"/>
      <c r="D24" s="46"/>
      <c r="E24" s="46"/>
      <c r="F24" s="46"/>
      <c r="G24" s="46"/>
    </row>
  </sheetData>
  <mergeCells count="7">
    <mergeCell ref="A1:H1"/>
    <mergeCell ref="A2:D2"/>
    <mergeCell ref="G2:H2"/>
    <mergeCell ref="A8:B8"/>
    <mergeCell ref="C8:D8"/>
    <mergeCell ref="B9:D9"/>
    <mergeCell ref="A11:H16"/>
  </mergeCells>
  <dataValidations count="6">
    <dataValidation type="list" allowBlank="1" showInputMessage="1" showErrorMessage="1" sqref="H5">
      <formula1>"顶级高手,熟练老手,懵懂新手"</formula1>
    </dataValidation>
    <dataValidation type="list" allowBlank="1" showInputMessage="1" showErrorMessage="1" sqref="H6">
      <formula1>"定位全面,基本合格,严重缺陷,互相坑队友"</formula1>
    </dataValidation>
    <dataValidation type="list" allowBlank="1" showInputMessage="1" showErrorMessage="1" sqref="H7">
      <formula1>"针对性车卡,有上buff时间,仓猝迎战,被怪物突袭"</formula1>
    </dataValidation>
    <dataValidation type="list" allowBlank="1" showInputMessage="1" showErrorMessage="1" sqref="H8">
      <formula1>"资源充足,节能模式,油尽灯枯"</formula1>
    </dataValidation>
    <dataValidation allowBlank="1" showInputMessage="1" showErrorMessage="1" sqref="B4:B7 D4:D7"/>
    <dataValidation type="list" allowBlank="1" showInputMessage="1" showErrorMessage="1" sqref="C4:C7">
      <formula1>"5z,万色卷轴,dnd5e"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C41" sqref="C41"/>
    </sheetView>
  </sheetViews>
  <sheetFormatPr defaultColWidth="8.72727272727273" defaultRowHeight="14"/>
  <sheetData>
    <row r="1" ht="16.5" spans="1:11">
      <c r="A1" s="12" t="s">
        <v>27</v>
      </c>
      <c r="B1" s="13"/>
      <c r="C1" s="13"/>
      <c r="D1" s="20"/>
      <c r="F1" s="21" t="s">
        <v>28</v>
      </c>
      <c r="G1" s="22"/>
      <c r="H1" s="22"/>
      <c r="I1" s="22"/>
      <c r="J1" s="22"/>
      <c r="K1" s="22"/>
    </row>
    <row r="2" ht="14.5" spans="1:11">
      <c r="A2" s="23"/>
      <c r="B2" s="15" t="s">
        <v>29</v>
      </c>
      <c r="C2" s="15" t="s">
        <v>30</v>
      </c>
      <c r="D2" s="15" t="s">
        <v>31</v>
      </c>
      <c r="F2" s="24"/>
      <c r="G2" s="14" t="s">
        <v>32</v>
      </c>
      <c r="H2" s="14" t="s">
        <v>33</v>
      </c>
      <c r="I2" s="14" t="s">
        <v>34</v>
      </c>
      <c r="J2" s="14" t="s">
        <v>35</v>
      </c>
      <c r="K2" s="14" t="s">
        <v>36</v>
      </c>
    </row>
    <row r="3" ht="14.5" spans="1:11">
      <c r="A3" s="15" t="s">
        <v>37</v>
      </c>
      <c r="B3" s="19">
        <v>11</v>
      </c>
      <c r="C3" s="18">
        <f t="shared" ref="C3:C7" si="0">INT(B3/2-5)</f>
        <v>0</v>
      </c>
      <c r="D3" s="18">
        <f ca="1">VLOOKUP(B3,后台计算!P2:后台计算!Q10,2,FALSE)</f>
        <v>3</v>
      </c>
      <c r="F3" s="14" t="s">
        <v>37</v>
      </c>
      <c r="G3" s="25">
        <f>B3</f>
        <v>11</v>
      </c>
      <c r="H3" s="17"/>
      <c r="I3" s="17"/>
      <c r="J3" s="17"/>
      <c r="K3" s="18">
        <f t="shared" ref="K3:K7" si="1">SUM(G3:J3)</f>
        <v>11</v>
      </c>
    </row>
    <row r="4" ht="14.5" spans="1:11">
      <c r="A4" s="15" t="s">
        <v>38</v>
      </c>
      <c r="B4" s="19">
        <v>13</v>
      </c>
      <c r="C4" s="18">
        <f t="shared" si="0"/>
        <v>1</v>
      </c>
      <c r="D4" s="18">
        <f ca="1">VLOOKUP(B4,后台计算!P2:后台计算!Q10,2,FALSE)</f>
        <v>5</v>
      </c>
      <c r="F4" s="14" t="s">
        <v>38</v>
      </c>
      <c r="G4" s="25">
        <f t="shared" ref="G3:G7" si="2">B4</f>
        <v>13</v>
      </c>
      <c r="H4" s="17"/>
      <c r="I4" s="17"/>
      <c r="J4" s="17"/>
      <c r="K4" s="18">
        <f t="shared" si="1"/>
        <v>13</v>
      </c>
    </row>
    <row r="5" ht="14.5" spans="1:11">
      <c r="A5" s="15" t="s">
        <v>39</v>
      </c>
      <c r="B5" s="19">
        <v>16</v>
      </c>
      <c r="C5" s="18">
        <f t="shared" si="0"/>
        <v>3</v>
      </c>
      <c r="D5" s="18">
        <f ca="1">VLOOKUP(B5,后台计算!P2:后台计算!Q10,2,FALSE)</f>
        <v>12</v>
      </c>
      <c r="F5" s="14" t="s">
        <v>39</v>
      </c>
      <c r="G5" s="25">
        <f t="shared" si="2"/>
        <v>16</v>
      </c>
      <c r="H5" s="17"/>
      <c r="I5" s="17"/>
      <c r="J5" s="17"/>
      <c r="K5" s="18">
        <f t="shared" si="1"/>
        <v>16</v>
      </c>
    </row>
    <row r="6" ht="14.5" spans="1:11">
      <c r="A6" s="15" t="s">
        <v>40</v>
      </c>
      <c r="B6" s="19">
        <v>16</v>
      </c>
      <c r="C6" s="18">
        <f t="shared" si="0"/>
        <v>3</v>
      </c>
      <c r="D6" s="18">
        <f ca="1">VLOOKUP(B6,后台计算!P2:后台计算!Q10,2,FALSE)</f>
        <v>12</v>
      </c>
      <c r="F6" s="14" t="s">
        <v>40</v>
      </c>
      <c r="G6" s="25">
        <f t="shared" si="2"/>
        <v>16</v>
      </c>
      <c r="H6" s="17"/>
      <c r="I6" s="17"/>
      <c r="J6" s="17"/>
      <c r="K6" s="18">
        <f t="shared" si="1"/>
        <v>16</v>
      </c>
    </row>
    <row r="7" ht="14.5" spans="1:11">
      <c r="A7" s="15" t="s">
        <v>41</v>
      </c>
      <c r="B7" s="19">
        <v>8</v>
      </c>
      <c r="C7" s="18">
        <f t="shared" si="0"/>
        <v>-1</v>
      </c>
      <c r="D7" s="18">
        <f ca="1">VLOOKUP(B7,后台计算!P2:后台计算!Q10,2,FALSE)</f>
        <v>0</v>
      </c>
      <c r="F7" s="14" t="s">
        <v>41</v>
      </c>
      <c r="G7" s="18">
        <f t="shared" si="2"/>
        <v>8</v>
      </c>
      <c r="H7" s="17"/>
      <c r="I7" s="17"/>
      <c r="J7" s="17"/>
      <c r="K7" s="18">
        <f t="shared" si="1"/>
        <v>8</v>
      </c>
    </row>
    <row r="8" spans="1:11">
      <c r="A8" s="26"/>
      <c r="B8" s="27"/>
      <c r="C8" s="27"/>
      <c r="D8" s="28"/>
    </row>
    <row r="9" ht="14.5" spans="1:11">
      <c r="A9" s="15" t="s">
        <v>42</v>
      </c>
      <c r="B9" s="18">
        <f>SUM(B3:B7)</f>
        <v>64</v>
      </c>
      <c r="C9" s="18">
        <f>SUM(C3:C7)</f>
        <v>6</v>
      </c>
      <c r="D9" s="18">
        <f ca="1">SUM(D3:D7)</f>
        <v>32</v>
      </c>
      <c r="F9" s="29" t="s">
        <v>43</v>
      </c>
      <c r="G9" s="29"/>
      <c r="H9" s="29"/>
      <c r="I9" s="29"/>
      <c r="J9" s="29"/>
      <c r="K9" s="29"/>
    </row>
    <row r="10" ht="14.5" spans="1:11">
      <c r="A10" s="30" t="s">
        <v>44</v>
      </c>
      <c r="B10" s="31">
        <v>32</v>
      </c>
      <c r="C10" s="32" t="s">
        <v>45</v>
      </c>
      <c r="D10" s="33"/>
      <c r="F10" s="29"/>
      <c r="G10" s="29"/>
      <c r="H10" s="29"/>
      <c r="I10" s="29"/>
      <c r="J10" s="29"/>
      <c r="K10" s="29"/>
    </row>
    <row r="11" ht="14.5" spans="1:11">
      <c r="A11" s="34" t="s">
        <v>46</v>
      </c>
      <c r="B11" s="35" t="str">
        <f ca="1">IF(B10-D9&lt;0,"使用点数已超标",IF(B10-D9&gt;0,"还有点数未用完","购点正确"))</f>
        <v>购点正确</v>
      </c>
      <c r="C11" s="36"/>
      <c r="D11" s="37"/>
      <c r="F11" s="29"/>
      <c r="G11" s="29"/>
      <c r="H11" s="29"/>
      <c r="I11" s="29"/>
      <c r="J11" s="29"/>
      <c r="K11" s="29"/>
    </row>
    <row r="12" spans="1:11">
      <c r="F12" s="29"/>
      <c r="G12" s="29"/>
      <c r="H12" s="29"/>
      <c r="I12" s="29"/>
      <c r="J12" s="29"/>
      <c r="K12" s="29"/>
    </row>
  </sheetData>
  <mergeCells count="5">
    <mergeCell ref="A1:D1"/>
    <mergeCell ref="F1:K1"/>
    <mergeCell ref="C10:D10"/>
    <mergeCell ref="B11:D11"/>
    <mergeCell ref="F9:K12"/>
  </mergeCells>
  <dataValidations count="2">
    <dataValidation type="list" allowBlank="1" showInputMessage="1" showErrorMessage="1" sqref="B10">
      <formula1>"27,30,32,36"</formula1>
    </dataValidation>
    <dataValidation type="list" allowBlank="1" showInputMessage="1" showErrorMessage="1" sqref="B3:B7">
      <formula1>"8,9,10,11,12,13,14,15,16"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7" sqref="A7"/>
    </sheetView>
  </sheetViews>
  <sheetFormatPr defaultColWidth="8.72727272727273" defaultRowHeight="14" outlineLevelRow="6" outlineLevelCol="5"/>
  <cols>
    <col min="1" max="1" width="15.6363636363636" customWidth="1"/>
    <col min="2" max="2" width="10.6363636363636" customWidth="1"/>
    <col min="3" max="3" width="11.4545454545455" customWidth="1"/>
    <col min="4" max="4" width="11.3636363636364" customWidth="1"/>
    <col min="5" max="5" width="13.0909090909091" customWidth="1"/>
    <col min="6" max="6" width="12.0909090909091" customWidth="1"/>
  </cols>
  <sheetData>
    <row r="1" ht="16.5" spans="1:6">
      <c r="A1" s="12" t="s">
        <v>47</v>
      </c>
      <c r="B1" s="13"/>
      <c r="C1" s="13"/>
      <c r="D1" s="13"/>
      <c r="E1" s="13"/>
      <c r="F1" s="13"/>
    </row>
    <row r="2" ht="14.5" spans="1:6">
      <c r="A2" s="14" t="s">
        <v>48</v>
      </c>
      <c r="B2" s="14" t="s">
        <v>49</v>
      </c>
      <c r="C2" s="14" t="s">
        <v>50</v>
      </c>
      <c r="D2" s="14" t="s">
        <v>51</v>
      </c>
      <c r="E2" s="14" t="s">
        <v>52</v>
      </c>
      <c r="F2" s="15" t="s">
        <v>53</v>
      </c>
    </row>
    <row r="3" spans="1:6">
      <c r="A3" s="16" t="s">
        <v>54</v>
      </c>
      <c r="B3" s="17">
        <v>1314</v>
      </c>
      <c r="C3" s="18">
        <f>VLOOKUP(A3,后台计算!A61:E71,2,0)*B3/100</f>
        <v>0</v>
      </c>
      <c r="D3" s="18">
        <f>VLOOKUP(A3,后台计算!A61:E71,3,0)*B3/100</f>
        <v>39.42</v>
      </c>
      <c r="E3" s="18">
        <f>VLOOKUP(A3,后台计算!A61:E71,4,0)*B3/100</f>
        <v>65.7</v>
      </c>
      <c r="F3" s="18">
        <f>B3*0.2</f>
        <v>262.8</v>
      </c>
    </row>
    <row r="4" spans="1:6">
      <c r="A4" s="6"/>
      <c r="B4" s="6"/>
      <c r="C4" s="6"/>
      <c r="D4" s="6"/>
      <c r="E4" s="6"/>
      <c r="F4" s="6"/>
    </row>
    <row r="5" ht="16.5" spans="1:6">
      <c r="A5" s="12" t="s">
        <v>55</v>
      </c>
      <c r="B5" s="13"/>
      <c r="C5" s="13"/>
      <c r="D5" s="13"/>
      <c r="E5" s="13"/>
      <c r="F5" s="13"/>
    </row>
    <row r="6" ht="14.5" spans="1:6">
      <c r="A6" s="15" t="s">
        <v>56</v>
      </c>
      <c r="B6" s="15" t="s">
        <v>57</v>
      </c>
      <c r="C6" s="15" t="s">
        <v>58</v>
      </c>
      <c r="D6" s="15" t="s">
        <v>50</v>
      </c>
      <c r="E6" s="15" t="s">
        <v>51</v>
      </c>
      <c r="F6" s="15" t="s">
        <v>52</v>
      </c>
    </row>
    <row r="7" spans="1:6">
      <c r="A7" s="19" t="s">
        <v>59</v>
      </c>
      <c r="B7" s="17">
        <v>6</v>
      </c>
      <c r="C7" s="17">
        <v>1</v>
      </c>
      <c r="D7" s="18">
        <f>VLOOKUP(A7,后台计算!G61:J74,2,0)*B7*B7*C7</f>
        <v>21.6</v>
      </c>
      <c r="E7" s="18">
        <f>VLOOKUP(A7,后台计算!G61:J74,3,0)*B7*B7*C7</f>
        <v>14.4</v>
      </c>
      <c r="F7" s="18">
        <f>VLOOKUP(A7,后台计算!G61:J74,4,0)*B7*B7*C7</f>
        <v>7.2</v>
      </c>
    </row>
  </sheetData>
  <mergeCells count="2">
    <mergeCell ref="A1:F1"/>
    <mergeCell ref="A5:F5"/>
  </mergeCells>
  <dataValidations count="2">
    <dataValidation type="list" allowBlank="1" showInputMessage="1" showErrorMessage="1" sqref="A3">
      <formula1>"魔药,卷轴,法器,武器,护甲（布甲、皮甲、镶钉皮甲、蛛丝衣、藤甲、金竹甲、龙龟铠、木制盾牌）,护甲（链甲衫、鳞甲、半身板甲、链甲、板条甲、板甲、金属盾牌）,服饰（手套、护腿、斗篷、外套、帽子、鞋子）,服饰（护符、腰带、头饰、眼镜、项链、戒指）,奇物,攻城装置,载具"</formula1>
    </dataValidation>
    <dataValidation type="list" allowBlank="1" showInputMessage="1" showErrorMessage="1" sqref="A7">
      <formula1>"异怪,野兽,植物,天界生物,构装生物,不死生物,龙类,元素生物,精类,邪魔,类人生物,怪兽,泥怪"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4"/>
  <sheetViews>
    <sheetView topLeftCell="A10" workbookViewId="0">
      <selection activeCell="K41" sqref="K41"/>
    </sheetView>
  </sheetViews>
  <sheetFormatPr defaultColWidth="9" defaultRowHeight="14"/>
  <cols>
    <col min="9" max="9" width="17.5454545454545" customWidth="1"/>
    <col min="10" max="10" width="12.8181818181818"/>
    <col min="11" max="11" width="11.8181818181818" customWidth="1"/>
    <col min="14" max="14" width="16.2727272727273" customWidth="1"/>
  </cols>
  <sheetData>
    <row r="1" ht="14.5" spans="1:17">
      <c r="A1" t="s">
        <v>60</v>
      </c>
      <c r="B1" t="s">
        <v>61</v>
      </c>
      <c r="C1" t="s">
        <v>62</v>
      </c>
      <c r="D1" t="s">
        <v>61</v>
      </c>
      <c r="E1" t="s">
        <v>63</v>
      </c>
      <c r="F1" t="s">
        <v>61</v>
      </c>
      <c r="I1" t="s">
        <v>64</v>
      </c>
      <c r="J1" t="s">
        <v>65</v>
      </c>
      <c r="K1" t="s">
        <v>5</v>
      </c>
      <c r="L1" t="s">
        <v>6</v>
      </c>
      <c r="N1" t="s">
        <v>66</v>
      </c>
      <c r="P1" s="1" t="s">
        <v>29</v>
      </c>
      <c r="Q1" s="1" t="s">
        <v>31</v>
      </c>
    </row>
    <row r="2" spans="1:17">
      <c r="A2">
        <v>0</v>
      </c>
      <c r="B2">
        <v>1</v>
      </c>
      <c r="C2">
        <v>0</v>
      </c>
      <c r="D2">
        <v>1</v>
      </c>
      <c r="E2">
        <v>0</v>
      </c>
      <c r="F2">
        <v>1</v>
      </c>
      <c r="I2" t="s">
        <v>8</v>
      </c>
      <c r="J2">
        <f>遭遇难度计算!B4</f>
        <v>14</v>
      </c>
      <c r="K2" t="str">
        <f>遭遇难度计算!C4</f>
        <v>5z</v>
      </c>
      <c r="L2">
        <f>遭遇难度计算!D4</f>
        <v>1</v>
      </c>
      <c r="N2">
        <f>IF(K2="dnd5e",VLOOKUP(J2,A2:B35,2,FALSE),IF(K2="5z",VLOOKUP(J2,C2:D35,2,FALSE),IF(K2="万色卷轴",VLOOKUP(J2,E2:F35,2,FALSE))))</f>
        <v>1800</v>
      </c>
      <c r="P2" s="2">
        <v>8</v>
      </c>
      <c r="Q2" s="2">
        <v>0</v>
      </c>
    </row>
    <row r="3" spans="1:17">
      <c r="A3">
        <v>0.125</v>
      </c>
      <c r="B3">
        <v>2.5</v>
      </c>
      <c r="C3">
        <v>0.125</v>
      </c>
      <c r="D3">
        <v>2.5</v>
      </c>
      <c r="E3">
        <v>0.125</v>
      </c>
      <c r="F3">
        <v>2.5</v>
      </c>
      <c r="I3" t="s">
        <v>11</v>
      </c>
      <c r="J3">
        <f>遭遇难度计算!B5</f>
        <v>0</v>
      </c>
      <c r="K3" t="str">
        <f>遭遇难度计算!C5</f>
        <v>5z</v>
      </c>
      <c r="L3">
        <f>遭遇难度计算!D5</f>
        <v>0</v>
      </c>
      <c r="N3">
        <f>IF(K3="dnd5e",VLOOKUP(J3,A2:B35,2,FALSE),IF(K3="5z",VLOOKUP(J3,C2:D35,2,FALSE),IF(K3="万色卷轴",VLOOKUP(J3,E2:F35,2,FALSE))))</f>
        <v>1</v>
      </c>
      <c r="P3" s="2">
        <v>9</v>
      </c>
      <c r="Q3" s="2">
        <v>1</v>
      </c>
    </row>
    <row r="4" spans="1:17">
      <c r="A4">
        <v>0.25</v>
      </c>
      <c r="B4">
        <v>5</v>
      </c>
      <c r="C4">
        <v>0.25</v>
      </c>
      <c r="D4">
        <v>5</v>
      </c>
      <c r="E4">
        <v>0.25</v>
      </c>
      <c r="F4">
        <v>5</v>
      </c>
      <c r="I4" t="s">
        <v>14</v>
      </c>
      <c r="J4">
        <f>遭遇难度计算!B6</f>
        <v>0</v>
      </c>
      <c r="K4" t="str">
        <f>遭遇难度计算!C6</f>
        <v>5z</v>
      </c>
      <c r="L4">
        <f>遭遇难度计算!D6</f>
        <v>0</v>
      </c>
      <c r="N4">
        <f>IF(K4="dnd5e",VLOOKUP(J4,A2:B35,2,FALSE),IF(K4="5z",VLOOKUP(J4,C2:D35,2,FALSE),IF(K4="万色卷轴",VLOOKUP(J4,E2:F35,2,FALSE))))</f>
        <v>1</v>
      </c>
      <c r="P4" s="2">
        <v>10</v>
      </c>
      <c r="Q4" s="2">
        <v>2</v>
      </c>
    </row>
    <row r="5" spans="1:17">
      <c r="A5">
        <v>0.5</v>
      </c>
      <c r="B5">
        <v>10</v>
      </c>
      <c r="C5">
        <v>0.5</v>
      </c>
      <c r="D5">
        <v>10</v>
      </c>
      <c r="E5">
        <v>0.5</v>
      </c>
      <c r="F5">
        <v>10</v>
      </c>
      <c r="I5" t="s">
        <v>17</v>
      </c>
      <c r="J5">
        <f>遭遇难度计算!B7</f>
        <v>0</v>
      </c>
      <c r="K5" t="str">
        <f>遭遇难度计算!C7</f>
        <v>万色卷轴</v>
      </c>
      <c r="L5">
        <f>遭遇难度计算!D7</f>
        <v>0</v>
      </c>
      <c r="N5">
        <f>IF(K5="dnd5e",VLOOKUP(J5,A2:B35,2,FALSE),IF(K5="5z",VLOOKUP(J5,C2:D35,2,FALSE),IF(K5="万色卷轴",VLOOKUP(J5,E2:F35,2,FALSE))))</f>
        <v>1</v>
      </c>
      <c r="P5" s="2">
        <v>11</v>
      </c>
      <c r="Q5" s="2">
        <v>3</v>
      </c>
    </row>
    <row r="6" spans="1:17">
      <c r="A6">
        <v>1</v>
      </c>
      <c r="B6">
        <v>20</v>
      </c>
      <c r="C6">
        <v>1</v>
      </c>
      <c r="D6">
        <v>20</v>
      </c>
      <c r="E6">
        <v>1</v>
      </c>
      <c r="F6">
        <v>20</v>
      </c>
      <c r="P6" s="2">
        <v>12</v>
      </c>
      <c r="Q6" s="2">
        <v>4</v>
      </c>
    </row>
    <row r="7" spans="1:17">
      <c r="A7">
        <v>2</v>
      </c>
      <c r="B7">
        <v>45</v>
      </c>
      <c r="C7">
        <v>2</v>
      </c>
      <c r="D7">
        <v>45</v>
      </c>
      <c r="E7">
        <v>2</v>
      </c>
      <c r="F7">
        <v>45</v>
      </c>
      <c r="I7" t="s">
        <v>67</v>
      </c>
      <c r="J7">
        <f>POWER((POWER(N2,0.5714)*L2+POWER(N3,0.5714)*L3+POWER(N4,0.5714)*L4+POWER(N5,0.5714)*L5),1.75)</f>
        <v>1799.32552762135</v>
      </c>
      <c r="P7" s="2">
        <v>13</v>
      </c>
      <c r="Q7" s="2">
        <v>5</v>
      </c>
    </row>
    <row r="8" spans="1:17">
      <c r="A8">
        <v>3</v>
      </c>
      <c r="B8">
        <v>65</v>
      </c>
      <c r="C8">
        <v>3</v>
      </c>
      <c r="D8">
        <v>70</v>
      </c>
      <c r="E8">
        <v>3</v>
      </c>
      <c r="F8">
        <v>100</v>
      </c>
      <c r="P8" s="2">
        <v>14</v>
      </c>
      <c r="Q8" s="2">
        <v>7</v>
      </c>
    </row>
    <row r="9" spans="1:17">
      <c r="A9">
        <v>4</v>
      </c>
      <c r="B9">
        <v>90</v>
      </c>
      <c r="C9">
        <v>4</v>
      </c>
      <c r="D9">
        <v>110</v>
      </c>
      <c r="E9">
        <v>4</v>
      </c>
      <c r="F9">
        <v>180</v>
      </c>
      <c r="P9" s="2">
        <v>15</v>
      </c>
      <c r="Q9" s="2">
        <v>9</v>
      </c>
    </row>
    <row r="10" spans="1:17">
      <c r="A10">
        <v>5</v>
      </c>
      <c r="B10">
        <v>110</v>
      </c>
      <c r="C10">
        <v>5</v>
      </c>
      <c r="D10">
        <v>180</v>
      </c>
      <c r="E10">
        <v>5</v>
      </c>
      <c r="F10">
        <v>230</v>
      </c>
      <c r="P10" s="2">
        <v>16</v>
      </c>
      <c r="Q10" s="2">
        <v>12</v>
      </c>
    </row>
    <row r="11" spans="1:17">
      <c r="A11">
        <v>6</v>
      </c>
      <c r="B11">
        <v>160</v>
      </c>
      <c r="C11">
        <v>6</v>
      </c>
      <c r="D11">
        <v>230</v>
      </c>
      <c r="E11">
        <v>6</v>
      </c>
      <c r="F11">
        <v>290</v>
      </c>
    </row>
    <row r="12" spans="1:17">
      <c r="A12">
        <v>7</v>
      </c>
      <c r="B12">
        <v>200</v>
      </c>
      <c r="C12">
        <v>7</v>
      </c>
      <c r="D12">
        <v>290</v>
      </c>
      <c r="E12">
        <v>7</v>
      </c>
      <c r="F12">
        <v>430</v>
      </c>
    </row>
    <row r="13" spans="1:17">
      <c r="A13">
        <v>8</v>
      </c>
      <c r="B13">
        <v>230</v>
      </c>
      <c r="C13">
        <v>8</v>
      </c>
      <c r="D13">
        <v>390</v>
      </c>
      <c r="E13">
        <v>8</v>
      </c>
      <c r="F13">
        <v>650</v>
      </c>
    </row>
    <row r="14" spans="1:17">
      <c r="A14">
        <v>9</v>
      </c>
      <c r="B14">
        <v>260</v>
      </c>
      <c r="C14">
        <v>9</v>
      </c>
      <c r="D14">
        <v>500</v>
      </c>
      <c r="E14">
        <v>9</v>
      </c>
      <c r="F14">
        <v>850</v>
      </c>
    </row>
    <row r="15" spans="1:17">
      <c r="A15">
        <v>10</v>
      </c>
      <c r="B15">
        <v>320</v>
      </c>
      <c r="C15">
        <v>10</v>
      </c>
      <c r="D15">
        <v>650</v>
      </c>
      <c r="E15">
        <v>10</v>
      </c>
      <c r="F15">
        <v>1100</v>
      </c>
    </row>
    <row r="16" spans="1:17">
      <c r="A16">
        <v>11</v>
      </c>
      <c r="B16">
        <v>390</v>
      </c>
      <c r="C16">
        <v>11</v>
      </c>
      <c r="D16">
        <v>850</v>
      </c>
      <c r="E16">
        <v>11</v>
      </c>
      <c r="F16">
        <v>1600</v>
      </c>
    </row>
    <row r="17" spans="1:6">
      <c r="A17">
        <v>12</v>
      </c>
      <c r="B17">
        <v>450</v>
      </c>
      <c r="C17">
        <v>12</v>
      </c>
      <c r="D17">
        <v>1100</v>
      </c>
      <c r="E17">
        <v>12</v>
      </c>
      <c r="F17">
        <v>2300</v>
      </c>
    </row>
    <row r="18" spans="1:6">
      <c r="A18">
        <v>13</v>
      </c>
      <c r="B18">
        <v>550</v>
      </c>
      <c r="C18">
        <v>13</v>
      </c>
      <c r="D18">
        <v>1400</v>
      </c>
      <c r="E18">
        <v>13</v>
      </c>
      <c r="F18">
        <v>3000</v>
      </c>
    </row>
    <row r="19" spans="1:6">
      <c r="A19">
        <v>14</v>
      </c>
      <c r="B19">
        <v>650</v>
      </c>
      <c r="C19">
        <v>14</v>
      </c>
      <c r="D19">
        <v>1800</v>
      </c>
      <c r="E19">
        <v>14</v>
      </c>
      <c r="F19">
        <v>3600</v>
      </c>
    </row>
    <row r="20" spans="1:6">
      <c r="A20">
        <v>15</v>
      </c>
      <c r="B20">
        <v>790</v>
      </c>
      <c r="C20">
        <v>15</v>
      </c>
      <c r="D20">
        <v>2300</v>
      </c>
      <c r="E20">
        <v>15</v>
      </c>
      <c r="F20">
        <v>5200</v>
      </c>
    </row>
    <row r="21" spans="1:6">
      <c r="A21">
        <v>16</v>
      </c>
      <c r="B21">
        <v>910</v>
      </c>
      <c r="C21">
        <v>16</v>
      </c>
      <c r="D21">
        <v>3000</v>
      </c>
      <c r="E21">
        <v>16</v>
      </c>
      <c r="F21">
        <v>7800</v>
      </c>
    </row>
    <row r="22" spans="1:6">
      <c r="A22">
        <v>17</v>
      </c>
      <c r="B22">
        <v>1100</v>
      </c>
      <c r="C22">
        <v>17</v>
      </c>
      <c r="D22">
        <v>3600</v>
      </c>
      <c r="E22">
        <v>17</v>
      </c>
      <c r="F22">
        <v>10100</v>
      </c>
    </row>
    <row r="23" spans="1:6">
      <c r="A23">
        <v>18</v>
      </c>
      <c r="B23">
        <v>1300</v>
      </c>
      <c r="C23">
        <v>18</v>
      </c>
      <c r="D23">
        <v>4600</v>
      </c>
      <c r="E23">
        <v>18</v>
      </c>
      <c r="F23">
        <v>12000</v>
      </c>
    </row>
    <row r="24" spans="1:6">
      <c r="A24">
        <v>19</v>
      </c>
      <c r="B24">
        <v>1500</v>
      </c>
      <c r="C24">
        <v>19</v>
      </c>
      <c r="D24">
        <v>6000</v>
      </c>
      <c r="E24">
        <v>19</v>
      </c>
      <c r="F24">
        <v>16000</v>
      </c>
    </row>
    <row r="25" spans="1:6">
      <c r="A25">
        <v>20</v>
      </c>
      <c r="B25">
        <v>1800</v>
      </c>
      <c r="C25">
        <v>20</v>
      </c>
      <c r="D25">
        <v>7800</v>
      </c>
      <c r="E25">
        <v>20</v>
      </c>
      <c r="F25">
        <v>21000</v>
      </c>
    </row>
    <row r="26" spans="1:6">
      <c r="A26">
        <v>21</v>
      </c>
      <c r="B26">
        <v>2150</v>
      </c>
      <c r="C26">
        <v>21</v>
      </c>
      <c r="D26">
        <v>10100</v>
      </c>
      <c r="E26">
        <v>21</v>
      </c>
      <c r="F26">
        <v>25200</v>
      </c>
    </row>
    <row r="27" spans="1:6">
      <c r="A27">
        <v>22</v>
      </c>
      <c r="B27">
        <v>2450</v>
      </c>
      <c r="C27">
        <v>22</v>
      </c>
      <c r="D27">
        <v>12000</v>
      </c>
      <c r="E27">
        <v>22</v>
      </c>
      <c r="F27">
        <v>30200</v>
      </c>
    </row>
    <row r="28" spans="1:6">
      <c r="A28">
        <v>23</v>
      </c>
      <c r="B28">
        <v>3000</v>
      </c>
      <c r="C28">
        <v>23</v>
      </c>
      <c r="D28">
        <v>14400</v>
      </c>
      <c r="E28">
        <v>23</v>
      </c>
      <c r="F28">
        <v>40000</v>
      </c>
    </row>
    <row r="29" spans="1:6">
      <c r="A29">
        <v>24</v>
      </c>
      <c r="B29">
        <v>3300</v>
      </c>
      <c r="C29">
        <v>24</v>
      </c>
      <c r="D29">
        <v>17450</v>
      </c>
      <c r="E29">
        <v>24</v>
      </c>
      <c r="F29">
        <v>50000</v>
      </c>
    </row>
    <row r="30" spans="1:6">
      <c r="A30">
        <v>25</v>
      </c>
      <c r="B30">
        <v>3900</v>
      </c>
      <c r="C30">
        <v>25</v>
      </c>
      <c r="D30">
        <v>21000</v>
      </c>
      <c r="E30">
        <v>25</v>
      </c>
      <c r="F30">
        <v>60000</v>
      </c>
    </row>
    <row r="31" spans="1:6">
      <c r="A31">
        <v>26</v>
      </c>
      <c r="B31">
        <v>4200</v>
      </c>
      <c r="C31">
        <v>26</v>
      </c>
      <c r="D31">
        <v>25200</v>
      </c>
      <c r="E31">
        <v>26</v>
      </c>
      <c r="F31">
        <v>72000</v>
      </c>
    </row>
    <row r="32" spans="1:6">
      <c r="A32">
        <v>27</v>
      </c>
      <c r="B32">
        <v>5000</v>
      </c>
      <c r="C32">
        <v>27</v>
      </c>
      <c r="D32">
        <v>30200</v>
      </c>
      <c r="E32">
        <v>27</v>
      </c>
      <c r="F32">
        <v>86400</v>
      </c>
    </row>
    <row r="33" spans="1:12">
      <c r="A33">
        <v>28</v>
      </c>
      <c r="B33">
        <v>5500</v>
      </c>
      <c r="C33">
        <v>28</v>
      </c>
      <c r="D33">
        <v>36300</v>
      </c>
      <c r="E33">
        <v>28</v>
      </c>
      <c r="F33">
        <v>103000</v>
      </c>
    </row>
    <row r="34" spans="1:12">
      <c r="A34">
        <v>29</v>
      </c>
      <c r="B34">
        <v>6500</v>
      </c>
      <c r="C34">
        <v>29</v>
      </c>
      <c r="D34">
        <v>43500</v>
      </c>
      <c r="E34">
        <v>29</v>
      </c>
      <c r="F34">
        <v>124000</v>
      </c>
    </row>
    <row r="35" spans="1:12">
      <c r="A35">
        <v>30</v>
      </c>
      <c r="B35">
        <v>7800</v>
      </c>
      <c r="C35">
        <v>30</v>
      </c>
      <c r="D35">
        <v>52200</v>
      </c>
      <c r="E35">
        <v>30</v>
      </c>
      <c r="F35">
        <v>150000</v>
      </c>
    </row>
    <row r="37" spans="1:12">
      <c r="A37" s="3" t="s">
        <v>7</v>
      </c>
      <c r="B37" s="3" t="s">
        <v>68</v>
      </c>
      <c r="C37" s="3"/>
      <c r="D37" s="3"/>
      <c r="E37" s="3"/>
      <c r="F37" s="3"/>
      <c r="I37" t="s">
        <v>64</v>
      </c>
      <c r="K37" t="s">
        <v>69</v>
      </c>
    </row>
    <row r="38" spans="1:12">
      <c r="A38">
        <v>0</v>
      </c>
      <c r="B38">
        <v>10</v>
      </c>
      <c r="C38" s="3"/>
      <c r="D38" s="3"/>
      <c r="E38" s="3"/>
      <c r="F38" s="3"/>
      <c r="I38" t="s">
        <v>7</v>
      </c>
      <c r="J38">
        <f>遭遇难度计算!H3</f>
        <v>10</v>
      </c>
      <c r="K38">
        <f>VLOOKUP(J38,A38:B58,2,FALSE)</f>
        <v>650</v>
      </c>
    </row>
    <row r="39" spans="1:12">
      <c r="A39" s="3">
        <v>1</v>
      </c>
      <c r="B39" s="3">
        <v>20</v>
      </c>
      <c r="C39" s="3"/>
      <c r="D39" s="3"/>
      <c r="E39" s="3"/>
      <c r="F39" s="3"/>
      <c r="I39" t="s">
        <v>10</v>
      </c>
      <c r="J39">
        <f>遭遇难度计算!H4</f>
        <v>4</v>
      </c>
      <c r="K39">
        <f>POWER(J39,K41)</f>
        <v>12.9960383416998</v>
      </c>
    </row>
    <row r="40" spans="1:12">
      <c r="A40" s="3">
        <v>2</v>
      </c>
      <c r="B40" s="3">
        <v>45</v>
      </c>
      <c r="C40" s="3"/>
      <c r="D40" s="3"/>
      <c r="E40" s="3"/>
      <c r="F40" s="3"/>
      <c r="I40" t="s">
        <v>12</v>
      </c>
      <c r="J40" t="str">
        <f>遭遇难度计算!H5</f>
        <v>懵懂新手</v>
      </c>
      <c r="K40">
        <f>IF(J40="顶级高手",1.35,IF(J40="熟练老手",1,IF(J40="懵懂新手",0.65)))</f>
        <v>0.65</v>
      </c>
    </row>
    <row r="41" spans="1:12">
      <c r="A41" s="3">
        <v>3</v>
      </c>
      <c r="B41" s="3">
        <v>70</v>
      </c>
      <c r="C41" s="3"/>
      <c r="D41" s="3"/>
      <c r="E41" s="3"/>
      <c r="F41" s="3"/>
      <c r="I41" t="s">
        <v>15</v>
      </c>
      <c r="J41" t="str">
        <f>遭遇难度计算!H6</f>
        <v>基本合格</v>
      </c>
      <c r="K41">
        <f>IF(J41="定位全面",2,IF(J41="基本合格",1.85,IF(J41="严重缺陷",1.7,1.4)))</f>
        <v>1.85</v>
      </c>
    </row>
    <row r="42" spans="1:12">
      <c r="A42" s="3">
        <v>4</v>
      </c>
      <c r="B42" s="3">
        <v>110</v>
      </c>
      <c r="C42" s="3"/>
      <c r="D42" s="3"/>
      <c r="E42" s="3"/>
      <c r="F42" s="3"/>
      <c r="I42" t="s">
        <v>19</v>
      </c>
      <c r="J42" t="str">
        <f>遭遇难度计算!H7</f>
        <v>有上buff时间</v>
      </c>
      <c r="K42">
        <f>IF(J42="针对性车卡",1.6,IF(J42="有上buff时间",1.15,IF(J42="仓猝迎战",1,IF(J42="被怪物突袭",0.55))))</f>
        <v>1.15</v>
      </c>
    </row>
    <row r="43" spans="1:12">
      <c r="A43" s="3">
        <v>5</v>
      </c>
      <c r="B43" s="3">
        <v>180</v>
      </c>
      <c r="C43" s="3"/>
      <c r="D43" s="3"/>
      <c r="E43" s="3"/>
      <c r="F43" s="3"/>
      <c r="I43" t="s">
        <v>22</v>
      </c>
      <c r="J43" t="str">
        <f>遭遇难度计算!H8</f>
        <v>资源充足</v>
      </c>
      <c r="K43">
        <f>IF(J43="资源充足",1,IF(J43="节能模式",0.8,IF(J43="油尽灯枯",0.5)))</f>
        <v>1</v>
      </c>
    </row>
    <row r="44" spans="1:12">
      <c r="A44" s="3">
        <v>6</v>
      </c>
      <c r="B44" s="3">
        <v>230</v>
      </c>
      <c r="C44" s="3"/>
      <c r="D44" s="3"/>
      <c r="E44" s="3"/>
      <c r="F44" s="3"/>
      <c r="J44" t="s">
        <v>70</v>
      </c>
      <c r="K44">
        <f>K38*K39*K40*K42*K43</f>
        <v>6314.45012927337</v>
      </c>
    </row>
    <row r="45" spans="1:12">
      <c r="A45" s="3">
        <v>7</v>
      </c>
      <c r="B45" s="3">
        <v>290</v>
      </c>
      <c r="C45" s="3"/>
      <c r="D45" s="3"/>
      <c r="E45" s="3"/>
      <c r="F45" s="3"/>
    </row>
    <row r="46" spans="1:12">
      <c r="A46" s="3">
        <v>8</v>
      </c>
      <c r="B46" s="3">
        <v>390</v>
      </c>
      <c r="C46" s="3"/>
      <c r="D46" s="3"/>
      <c r="E46" s="3"/>
      <c r="F46" s="3"/>
    </row>
    <row r="47" spans="1:12">
      <c r="A47" s="3">
        <v>9</v>
      </c>
      <c r="B47" s="3">
        <v>500</v>
      </c>
      <c r="C47" s="3"/>
      <c r="D47" s="3"/>
      <c r="E47" s="3"/>
      <c r="F47" s="3"/>
      <c r="I47" t="s">
        <v>71</v>
      </c>
      <c r="J47">
        <f>J7/K44</f>
        <v>0.284953636624635</v>
      </c>
      <c r="K47" t="s">
        <v>72</v>
      </c>
      <c r="L47" t="str">
        <f>IF(J47&lt;0.25,I55,IF(J47&lt;0.5,I54,IF(J47&lt;0.75,I53,IF(J47&lt;1,I52,IF(J47&lt;1.33,I51,IF(J47&lt;2,I50,I49))))))</f>
        <v>稳操胜券，注意减少损耗</v>
      </c>
    </row>
    <row r="48" spans="1:12">
      <c r="A48" s="3">
        <v>10</v>
      </c>
      <c r="B48" s="3">
        <v>650</v>
      </c>
      <c r="C48" s="3"/>
      <c r="D48" s="3"/>
      <c r="E48" s="3"/>
      <c r="F48" s="3"/>
    </row>
    <row r="49" spans="1:10">
      <c r="A49" s="3">
        <v>11</v>
      </c>
      <c r="B49" s="3">
        <v>850</v>
      </c>
      <c r="C49" s="3"/>
      <c r="D49" s="3"/>
      <c r="E49" s="3"/>
      <c r="F49" s="3"/>
      <c r="H49" t="s">
        <v>73</v>
      </c>
      <c r="I49" t="s">
        <v>74</v>
      </c>
    </row>
    <row r="50" spans="1:10">
      <c r="A50" s="3">
        <v>12</v>
      </c>
      <c r="B50" s="3">
        <v>1100</v>
      </c>
      <c r="C50" s="3"/>
      <c r="D50" s="3"/>
      <c r="E50" s="3"/>
      <c r="F50" s="3"/>
      <c r="H50" t="s">
        <v>75</v>
      </c>
      <c r="I50" t="s">
        <v>76</v>
      </c>
    </row>
    <row r="51" spans="1:10">
      <c r="A51" s="3">
        <v>13</v>
      </c>
      <c r="B51" s="3">
        <v>1400</v>
      </c>
      <c r="C51" s="3"/>
      <c r="D51" s="3"/>
      <c r="E51" s="3"/>
      <c r="F51" s="3"/>
      <c r="H51" t="s">
        <v>77</v>
      </c>
      <c r="I51" t="s">
        <v>78</v>
      </c>
    </row>
    <row r="52" spans="1:10">
      <c r="A52" s="3">
        <v>14</v>
      </c>
      <c r="B52" s="3">
        <v>1800</v>
      </c>
      <c r="C52" s="3"/>
      <c r="D52" s="3"/>
      <c r="E52" s="3"/>
      <c r="F52" s="3"/>
      <c r="H52" t="s">
        <v>79</v>
      </c>
      <c r="I52" t="s">
        <v>80</v>
      </c>
    </row>
    <row r="53" spans="1:10">
      <c r="A53" s="3">
        <v>15</v>
      </c>
      <c r="B53" s="3">
        <v>2300</v>
      </c>
      <c r="C53" s="3"/>
      <c r="D53" s="3"/>
      <c r="E53" s="3"/>
      <c r="F53" s="3"/>
      <c r="H53" t="s">
        <v>81</v>
      </c>
      <c r="I53" t="s">
        <v>82</v>
      </c>
    </row>
    <row r="54" spans="1:10">
      <c r="A54" s="3">
        <v>16</v>
      </c>
      <c r="B54" s="3">
        <v>3000</v>
      </c>
      <c r="C54" s="3"/>
      <c r="D54" s="3"/>
      <c r="E54" s="3"/>
      <c r="F54" s="3"/>
      <c r="H54" t="s">
        <v>83</v>
      </c>
      <c r="I54" t="s">
        <v>84</v>
      </c>
    </row>
    <row r="55" spans="1:10">
      <c r="A55" s="3">
        <v>17</v>
      </c>
      <c r="B55" s="3">
        <v>3600</v>
      </c>
      <c r="C55" s="3"/>
      <c r="D55" s="3"/>
      <c r="E55" s="3"/>
      <c r="F55" s="3"/>
      <c r="H55" t="s">
        <v>85</v>
      </c>
      <c r="I55" t="s">
        <v>86</v>
      </c>
    </row>
    <row r="56" spans="1:10">
      <c r="A56" s="3">
        <v>18</v>
      </c>
      <c r="B56" s="3">
        <v>4600</v>
      </c>
      <c r="C56" s="3"/>
      <c r="D56" s="3"/>
      <c r="E56" s="3"/>
      <c r="F56" s="3"/>
    </row>
    <row r="57" spans="1:10">
      <c r="A57" s="3">
        <v>19</v>
      </c>
      <c r="B57" s="3">
        <v>6000</v>
      </c>
      <c r="C57" s="3"/>
      <c r="D57" s="3"/>
      <c r="E57" s="3"/>
      <c r="F57" s="3"/>
    </row>
    <row r="58" spans="1:10">
      <c r="A58" s="3">
        <v>20</v>
      </c>
      <c r="B58" s="3">
        <v>7800</v>
      </c>
    </row>
    <row r="59" ht="14.75"/>
    <row r="60" ht="30.75" spans="1:10">
      <c r="A60" s="4"/>
      <c r="B60" s="5" t="s">
        <v>87</v>
      </c>
      <c r="C60" s="5" t="s">
        <v>88</v>
      </c>
      <c r="D60" s="5" t="s">
        <v>89</v>
      </c>
      <c r="E60" s="5" t="s">
        <v>90</v>
      </c>
      <c r="F60" s="6"/>
      <c r="G60" s="5" t="s">
        <v>91</v>
      </c>
      <c r="H60" s="5" t="s">
        <v>92</v>
      </c>
      <c r="I60" s="5" t="s">
        <v>93</v>
      </c>
      <c r="J60" s="5" t="s">
        <v>94</v>
      </c>
    </row>
    <row r="61" ht="15.75" spans="1:10">
      <c r="A61" s="7" t="s">
        <v>95</v>
      </c>
      <c r="B61" s="7">
        <v>1</v>
      </c>
      <c r="C61" s="7">
        <v>3</v>
      </c>
      <c r="D61" s="7">
        <v>4</v>
      </c>
      <c r="E61" s="8">
        <v>20</v>
      </c>
      <c r="F61" s="6"/>
      <c r="G61" s="7" t="s">
        <v>96</v>
      </c>
      <c r="H61" s="7">
        <v>0.3</v>
      </c>
      <c r="I61" s="7">
        <v>0.4</v>
      </c>
      <c r="J61" s="7">
        <v>0.6</v>
      </c>
    </row>
    <row r="62" ht="15.75" spans="1:10">
      <c r="A62" s="7" t="s">
        <v>97</v>
      </c>
      <c r="B62" s="7">
        <v>0</v>
      </c>
      <c r="C62" s="7">
        <v>3</v>
      </c>
      <c r="D62" s="7">
        <v>5</v>
      </c>
      <c r="E62" s="8">
        <v>20</v>
      </c>
      <c r="F62" s="6"/>
      <c r="G62" s="7" t="s">
        <v>98</v>
      </c>
      <c r="H62" s="7">
        <v>0</v>
      </c>
      <c r="I62" s="7">
        <v>0.5</v>
      </c>
      <c r="J62" s="7">
        <v>0</v>
      </c>
    </row>
    <row r="63" ht="15.75" spans="1:10">
      <c r="A63" s="7" t="s">
        <v>99</v>
      </c>
      <c r="B63" s="7">
        <v>1</v>
      </c>
      <c r="C63" s="7">
        <v>1</v>
      </c>
      <c r="D63" s="7">
        <v>6</v>
      </c>
      <c r="E63" s="8">
        <v>20</v>
      </c>
      <c r="F63" s="6"/>
      <c r="G63" s="7" t="s">
        <v>100</v>
      </c>
      <c r="H63" s="7">
        <v>0</v>
      </c>
      <c r="I63" s="7">
        <v>0.7</v>
      </c>
      <c r="J63" s="7">
        <v>0.3</v>
      </c>
    </row>
    <row r="64" ht="30.75" spans="1:10">
      <c r="A64" s="7" t="s">
        <v>101</v>
      </c>
      <c r="B64" s="7">
        <v>3</v>
      </c>
      <c r="C64" s="7">
        <v>3</v>
      </c>
      <c r="D64" s="7">
        <v>2</v>
      </c>
      <c r="E64" s="8">
        <v>20</v>
      </c>
      <c r="F64" s="6"/>
      <c r="G64" s="7" t="s">
        <v>102</v>
      </c>
      <c r="H64" s="7">
        <v>0.2</v>
      </c>
      <c r="I64" s="7">
        <v>0.6</v>
      </c>
      <c r="J64" s="7">
        <v>0.7</v>
      </c>
    </row>
    <row r="65" ht="180.75" spans="1:10">
      <c r="A65" s="7" t="s">
        <v>103</v>
      </c>
      <c r="B65" s="7">
        <v>1</v>
      </c>
      <c r="C65" s="7">
        <v>6</v>
      </c>
      <c r="D65" s="7">
        <v>1</v>
      </c>
      <c r="E65" s="8">
        <v>20</v>
      </c>
      <c r="F65" s="6"/>
      <c r="G65" s="7" t="s">
        <v>104</v>
      </c>
      <c r="H65" s="7">
        <v>1.2</v>
      </c>
      <c r="I65" s="7">
        <v>0</v>
      </c>
      <c r="J65" s="7">
        <v>0.3</v>
      </c>
    </row>
    <row r="66" ht="165.75" spans="1:10">
      <c r="A66" s="7" t="s">
        <v>105</v>
      </c>
      <c r="B66" s="7">
        <v>6</v>
      </c>
      <c r="C66" s="7">
        <v>1</v>
      </c>
      <c r="D66" s="7">
        <v>1</v>
      </c>
      <c r="E66" s="8">
        <v>20</v>
      </c>
      <c r="F66" s="6"/>
      <c r="G66" s="7" t="s">
        <v>106</v>
      </c>
      <c r="H66" s="7">
        <v>0.2</v>
      </c>
      <c r="I66" s="7">
        <v>0.3</v>
      </c>
      <c r="J66" s="7">
        <v>0.2</v>
      </c>
    </row>
    <row r="67" ht="120.75" spans="1:10">
      <c r="A67" s="7" t="s">
        <v>107</v>
      </c>
      <c r="B67" s="7">
        <v>2</v>
      </c>
      <c r="C67" s="7">
        <v>4</v>
      </c>
      <c r="D67" s="7">
        <v>2</v>
      </c>
      <c r="E67" s="8">
        <v>20</v>
      </c>
      <c r="F67" s="6"/>
      <c r="G67" s="7" t="s">
        <v>108</v>
      </c>
      <c r="H67" s="7">
        <v>0.5</v>
      </c>
      <c r="I67" s="7">
        <v>1</v>
      </c>
      <c r="J67" s="7">
        <v>1</v>
      </c>
    </row>
    <row r="68" ht="120.75" spans="1:10">
      <c r="A68" s="7" t="s">
        <v>109</v>
      </c>
      <c r="B68" s="7">
        <v>4</v>
      </c>
      <c r="C68" s="7">
        <v>2</v>
      </c>
      <c r="D68" s="7">
        <v>2</v>
      </c>
      <c r="E68" s="8">
        <v>20</v>
      </c>
      <c r="F68" s="6"/>
      <c r="G68" s="7" t="s">
        <v>110</v>
      </c>
      <c r="H68" s="7">
        <v>0.7</v>
      </c>
      <c r="I68" s="7">
        <v>0</v>
      </c>
      <c r="J68" s="7">
        <v>0.3</v>
      </c>
    </row>
    <row r="69" ht="15.75" spans="1:10">
      <c r="A69" s="7" t="s">
        <v>111</v>
      </c>
      <c r="B69" s="7">
        <v>3</v>
      </c>
      <c r="C69" s="7">
        <v>1</v>
      </c>
      <c r="D69" s="7">
        <v>4</v>
      </c>
      <c r="E69" s="9">
        <v>20</v>
      </c>
      <c r="F69" s="6"/>
      <c r="G69" s="7" t="s">
        <v>112</v>
      </c>
      <c r="H69" s="7">
        <v>0.4</v>
      </c>
      <c r="I69" s="7">
        <v>0.3</v>
      </c>
      <c r="J69" s="7">
        <v>0.3</v>
      </c>
    </row>
    <row r="70" ht="30.75" spans="1:10">
      <c r="A70" s="7" t="s">
        <v>113</v>
      </c>
      <c r="B70" s="7">
        <v>6</v>
      </c>
      <c r="C70" s="7">
        <v>2</v>
      </c>
      <c r="D70" s="7">
        <v>0</v>
      </c>
      <c r="E70" s="10">
        <v>20</v>
      </c>
      <c r="F70" s="6"/>
      <c r="G70" s="7" t="s">
        <v>114</v>
      </c>
      <c r="H70" s="7">
        <v>0.2</v>
      </c>
      <c r="I70" s="7">
        <v>0.6</v>
      </c>
      <c r="J70" s="7">
        <v>0.7</v>
      </c>
    </row>
    <row r="71" ht="15.75" spans="1:10">
      <c r="A71" s="7" t="s">
        <v>115</v>
      </c>
      <c r="B71" s="7">
        <v>5</v>
      </c>
      <c r="C71" s="7">
        <v>3</v>
      </c>
      <c r="D71" s="7">
        <v>0</v>
      </c>
      <c r="E71" s="11">
        <v>20</v>
      </c>
      <c r="F71" s="6"/>
      <c r="G71" s="7" t="s">
        <v>116</v>
      </c>
      <c r="H71" s="7">
        <v>0.3</v>
      </c>
      <c r="I71" s="7">
        <v>0.6</v>
      </c>
      <c r="J71" s="7">
        <v>0.3</v>
      </c>
    </row>
    <row r="72" ht="30.75" spans="1:10">
      <c r="A72" s="6"/>
      <c r="B72" s="6"/>
      <c r="C72" s="6"/>
      <c r="D72" s="6"/>
      <c r="E72" s="6"/>
      <c r="F72" s="6"/>
      <c r="G72" s="7" t="s">
        <v>117</v>
      </c>
      <c r="H72" s="7">
        <v>0</v>
      </c>
      <c r="I72" s="7">
        <v>0.6</v>
      </c>
      <c r="J72" s="7">
        <v>0.2</v>
      </c>
    </row>
    <row r="73" ht="15.75" spans="1:10">
      <c r="A73" s="6"/>
      <c r="B73" s="6"/>
      <c r="C73" s="6"/>
      <c r="D73" s="6"/>
      <c r="E73" s="6"/>
      <c r="F73" s="6"/>
      <c r="G73" s="7" t="s">
        <v>118</v>
      </c>
      <c r="H73" s="7">
        <v>0.4</v>
      </c>
      <c r="I73" s="7">
        <v>0.4</v>
      </c>
      <c r="J73" s="7">
        <v>0.4</v>
      </c>
    </row>
    <row r="74" ht="15.75" spans="1:10">
      <c r="A74" s="6"/>
      <c r="B74" s="6"/>
      <c r="C74" s="6"/>
      <c r="D74" s="6"/>
      <c r="E74" s="6"/>
      <c r="F74" s="6"/>
      <c r="G74" s="7" t="s">
        <v>119</v>
      </c>
      <c r="H74" s="7">
        <v>0.6</v>
      </c>
      <c r="I74" s="7">
        <v>0.4</v>
      </c>
      <c r="J74" s="7">
        <v>0.2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遭遇难度计算</vt:lpstr>
      <vt:lpstr>属性计算</vt:lpstr>
      <vt:lpstr>造物素材计算</vt:lpstr>
      <vt:lpstr>后台计算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华墨涵</dc:creator>
  <cp:lastModifiedBy>河渊川澈</cp:lastModifiedBy>
  <dcterms:created xsi:type="dcterms:W3CDTF">2023-05-12T11:15:00Z</dcterms:created>
  <dcterms:modified xsi:type="dcterms:W3CDTF">2026-07-03T23:53:15Z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DEB59BA1F59A430FBD3FAECBEA3BC6D5_13</vt:lpwstr>
  </property>
  <property fmtid="{D5CDD505-2E9C-101B-9397-08002B2CF9AE}" pid="4" name="CalculationRule">
    <vt:i4>0</vt:i4>
  </property>
</Properties>
</file>